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Dotace\MMR\Oprava komunikace Za Vodů 2021\VŘ 2021\"/>
    </mc:Choice>
  </mc:AlternateContent>
  <xr:revisionPtr revIDLastSave="0" documentId="13_ncr:1_{5673AB5E-04E2-42AE-9350-9958D2A867A2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Pol'!$A$1:$U$38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 s="1"/>
  <c r="BA19" i="12"/>
  <c r="G9" i="12"/>
  <c r="M9" i="12" s="1"/>
  <c r="I9" i="12"/>
  <c r="K9" i="12"/>
  <c r="O9" i="12"/>
  <c r="Q9" i="12"/>
  <c r="U9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5" i="12"/>
  <c r="M15" i="12" s="1"/>
  <c r="I15" i="12"/>
  <c r="K15" i="12"/>
  <c r="O15" i="12"/>
  <c r="Q15" i="12"/>
  <c r="U15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21" i="12"/>
  <c r="M21" i="12" s="1"/>
  <c r="I21" i="12"/>
  <c r="K21" i="12"/>
  <c r="O21" i="12"/>
  <c r="Q21" i="12"/>
  <c r="U21" i="12"/>
  <c r="G22" i="12"/>
  <c r="M22" i="12" s="1"/>
  <c r="I22" i="12"/>
  <c r="K22" i="12"/>
  <c r="O22" i="12"/>
  <c r="Q22" i="12"/>
  <c r="U22" i="12"/>
  <c r="G23" i="12"/>
  <c r="M23" i="12" s="1"/>
  <c r="I23" i="12"/>
  <c r="K23" i="12"/>
  <c r="O23" i="12"/>
  <c r="Q23" i="12"/>
  <c r="U23" i="12"/>
  <c r="G24" i="12"/>
  <c r="M24" i="12" s="1"/>
  <c r="I24" i="12"/>
  <c r="K24" i="12"/>
  <c r="O24" i="12"/>
  <c r="Q24" i="12"/>
  <c r="U24" i="12"/>
  <c r="G25" i="12"/>
  <c r="M25" i="12" s="1"/>
  <c r="I25" i="12"/>
  <c r="K25" i="12"/>
  <c r="O25" i="12"/>
  <c r="Q25" i="12"/>
  <c r="U25" i="12"/>
  <c r="G28" i="12"/>
  <c r="M28" i="12" s="1"/>
  <c r="I28" i="12"/>
  <c r="K28" i="12"/>
  <c r="O28" i="12"/>
  <c r="Q28" i="12"/>
  <c r="U28" i="12"/>
  <c r="G29" i="12"/>
  <c r="M29" i="12" s="1"/>
  <c r="I29" i="12"/>
  <c r="K29" i="12"/>
  <c r="O29" i="12"/>
  <c r="Q29" i="12"/>
  <c r="U29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2" i="12"/>
  <c r="M32" i="12" s="1"/>
  <c r="I32" i="12"/>
  <c r="K32" i="12"/>
  <c r="O32" i="12"/>
  <c r="Q32" i="12"/>
  <c r="U32" i="12"/>
  <c r="G33" i="12"/>
  <c r="M33" i="12" s="1"/>
  <c r="I33" i="12"/>
  <c r="K33" i="12"/>
  <c r="O33" i="12"/>
  <c r="Q33" i="12"/>
  <c r="U33" i="12"/>
  <c r="G34" i="12"/>
  <c r="I51" i="1" s="1"/>
  <c r="G35" i="12"/>
  <c r="M35" i="12" s="1"/>
  <c r="M34" i="12" s="1"/>
  <c r="I35" i="12"/>
  <c r="I34" i="12" s="1"/>
  <c r="K35" i="12"/>
  <c r="K34" i="12" s="1"/>
  <c r="O35" i="12"/>
  <c r="O34" i="12" s="1"/>
  <c r="Q35" i="12"/>
  <c r="Q34" i="12" s="1"/>
  <c r="U35" i="12"/>
  <c r="U34" i="12" s="1"/>
  <c r="I20" i="1"/>
  <c r="I19" i="1"/>
  <c r="I18" i="1"/>
  <c r="I17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O27" i="12" l="1"/>
  <c r="M27" i="12"/>
  <c r="K8" i="12"/>
  <c r="K27" i="12"/>
  <c r="I8" i="12"/>
  <c r="I27" i="12"/>
  <c r="G8" i="12"/>
  <c r="G27" i="12"/>
  <c r="I50" i="1" s="1"/>
  <c r="U8" i="12"/>
  <c r="U27" i="12"/>
  <c r="Q8" i="12"/>
  <c r="G39" i="1"/>
  <c r="G40" i="1" s="1"/>
  <c r="G26" i="1" s="1"/>
  <c r="Q27" i="12"/>
  <c r="O8" i="12"/>
  <c r="M8" i="12"/>
  <c r="H39" i="1" l="1"/>
  <c r="H40" i="1" s="1"/>
  <c r="G29" i="1"/>
  <c r="I49" i="1"/>
  <c r="G28" i="1"/>
  <c r="I52" i="1" l="1"/>
  <c r="I21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<sst xmlns="http://schemas.openxmlformats.org/spreadsheetml/2006/main" count="223" uniqueCount="143">
  <si>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</si>
  <si>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</si>
  <si>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</si>
  <si>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</si>
  <si>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</si>
  <si>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</si>
  <si>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</si>
  <si>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</si>
  <si>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</si>
  <si>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</si>
  <si>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</si>
  <si>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</si>
  <si>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</si>
  <si>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</si>
  <si>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</si>
  <si>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</si>
  <si>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</si>
  <si>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</si>
  <si>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</si>
  <si>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</si>
  <si>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</si>
  <si>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</si>
  <si>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</si>
  <si>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</si>
  <si>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</si>
  <si>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</si>
  <si>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</si>
  <si>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</si>
  <si>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</si>
  <si>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</si>
  <si>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</si>
  <si>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</si>
  <si>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</si>
  <si>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</si>
  <si>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</si>
  <si>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</si>
  <si>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</si>
  <si>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</si>
  <si>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</si>
  <si>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</si>
  <si>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</si>
  <si>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</si>
  <si>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</si>
  <si>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Jarcová</t>
  </si>
  <si>
    <t>Rozpočet:</t>
  </si>
  <si>
    <t>Misto</t>
  </si>
  <si>
    <t>Rekonstrukce MK č. 30c Za Vodů</t>
  </si>
  <si>
    <t>Obec Jarcová</t>
  </si>
  <si>
    <t>200</t>
  </si>
  <si>
    <t>75701</t>
  </si>
  <si>
    <t>00303879</t>
  </si>
  <si>
    <t>CZ00303879</t>
  </si>
  <si>
    <t>Rozpočet</t>
  </si>
  <si>
    <t>Celkem za stavbu</t>
  </si>
  <si>
    <t>CZK</t>
  </si>
  <si>
    <t xml:space="preserve">Popis rozpočtu:  - </t>
  </si>
  <si>
    <t>Rekapitulace dílů</t>
  </si>
  <si>
    <t>Typ dílu</t>
  </si>
  <si>
    <t>1</t>
  </si>
  <si>
    <t>Zemní práce</t>
  </si>
  <si>
    <t>5</t>
  </si>
  <si>
    <t>Komunikace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</si>
  <si>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</si>
  <si>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</si>
  <si>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</si>
  <si>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</si>
  <si>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</si>
  <si>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</si>
  <si>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</si>
  <si>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</si>
  <si>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</si>
  <si>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</si>
  <si>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</si>
  <si>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</si>
  <si>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</si>
  <si>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</si>
  <si>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</si>
  <si>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</si>
  <si>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</si>
  <si>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</si>
  <si>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</si>
  <si>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</si>
  <si>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</si>
  <si>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</si>
  <si>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</si>
  <si>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</si>
  <si>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</si>
  <si>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</si>
  <si>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</si>
  <si>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</si>
  <si>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</si>
  <si>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</si>
  <si>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</si>
  <si>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113107505R0N</t>
  </si>
  <si>
    <t>Odstranění povrchu zpevněné komunikace pl. 50 m2,, kam.drcené tl.5 cm</t>
  </si>
  <si>
    <t>m2</t>
  </si>
  <si>
    <t>POL1_0</t>
  </si>
  <si>
    <t>'d x š::407*2,7</t>
  </si>
  <si>
    <t>VV</t>
  </si>
  <si>
    <t>113107615R00</t>
  </si>
  <si>
    <t>Odstranění podkladu nad 50m2,kam.drcené tl.5-15 cm</t>
  </si>
  <si>
    <t>979082213R00</t>
  </si>
  <si>
    <t>Vodorovná doprava suti po suchu bez naložení ale, se složením a hrubým urovnáním na vzdálenost do 1</t>
  </si>
  <si>
    <t>t</t>
  </si>
  <si>
    <t>120,879</t>
  </si>
  <si>
    <t>362,637</t>
  </si>
  <si>
    <t>979082219R00</t>
  </si>
  <si>
    <t>Vodorovná doprava suti po suchu příplatek k ceně, za každý další i započatý 1 km přes 1 km</t>
  </si>
  <si>
    <t>1základní+13km průměr:483,516*13</t>
  </si>
  <si>
    <t>979990001R00</t>
  </si>
  <si>
    <t>Poplatek za skládku stavební suti</t>
  </si>
  <si>
    <t>132201212R00</t>
  </si>
  <si>
    <t>Hloubení rýh š. nad 200 cm hor.3 do 1000m3,STROJNĚ</t>
  </si>
  <si>
    <t>m3</t>
  </si>
  <si>
    <t>Hloubení rýh šířka přes 200 cm 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</si>
  <si>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POP</t>
  </si>
  <si>
    <t>d x š:407*2,7*0,25</t>
  </si>
  <si>
    <t>161101101R00</t>
  </si>
  <si>
    <t>Svislé přemístění výkopku z hor.1-4 do 2,5 m</t>
  </si>
  <si>
    <t>162701105R00</t>
  </si>
  <si>
    <t>Vodorovné přemístění výkopku z hor.1-4 do 10000 m</t>
  </si>
  <si>
    <t>171201201R00</t>
  </si>
  <si>
    <t>Uložení sypaniny na skl.-sypanina na výšku přes 2m</t>
  </si>
  <si>
    <t>199000002R0S</t>
  </si>
  <si>
    <t>Poplatek za skládku horniny 1- 4</t>
  </si>
  <si>
    <t>181101102R00</t>
  </si>
  <si>
    <t>Úprava pláně v zářezech v hor. 1-4, se zhutněním</t>
  </si>
  <si>
    <t>d x š:407*2,7</t>
  </si>
  <si>
    <t>564851111R0N</t>
  </si>
  <si>
    <t>Podklad ze štěrkodrti po zhutnění tloušťky 15 cm</t>
  </si>
  <si>
    <t>567122114R00</t>
  </si>
  <si>
    <t>Podklad z kameniva zpev.cementem SC C8/10 tl.15 cm</t>
  </si>
  <si>
    <t>573111114R0N</t>
  </si>
  <si>
    <t>Postřik živičný infiltr.+ posyp,z asfaltu 2 kg/m2</t>
  </si>
  <si>
    <t>577151123R00</t>
  </si>
  <si>
    <t>Beton asfalt. ACL 16+ ložný, š. do 3 m, tl. 6 cm</t>
  </si>
  <si>
    <t>573211111R0N</t>
  </si>
  <si>
    <t>Postřik živičný spojovací z asfaltu 0,5-0,7 kg/m2</t>
  </si>
  <si>
    <t>577141112R0N</t>
  </si>
  <si>
    <t>Beton asfalt. ACO 11+,do 3 m, tl.5 cm</t>
  </si>
  <si>
    <t>998225111R00</t>
  </si>
  <si>
    <t>Přesun hmot, pozemní komunikace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</si>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</sst>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4" fontId="7" fillId="5" borderId="37" xfId="0" applyNumberFormat="1" applyFont="1" applyFill="1" applyBorder="1" applyAlignment="1">
      <alignment horizontal="center"/>
    </xf>
    <xf numFmtId="4" fontId="7" fillId="5" borderId="37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8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3" borderId="44" xfId="0" applyFill="1" applyBorder="1"/>
    <xf numFmtId="49" fontId="0" fillId="3" borderId="41" xfId="0" applyNumberFormat="1" applyFill="1" applyBorder="1" applyAlignment="1"/>
    <xf numFmtId="49" fontId="0" fillId="3" borderId="41" xfId="0" applyNumberFormat="1" applyFill="1" applyBorder="1"/>
    <xf numFmtId="0" fontId="0" fillId="3" borderId="41" xfId="0" applyFill="1" applyBorder="1"/>
    <xf numFmtId="0" fontId="0" fillId="3" borderId="40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7" xfId="0" applyFill="1" applyBorder="1" applyAlignment="1">
      <alignment vertical="top"/>
    </xf>
    <xf numFmtId="0" fontId="0" fillId="3" borderId="48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7" xfId="0" applyNumberFormat="1" applyFill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wrapText="1"/>
    </xf>
    <xf numFmtId="0" fontId="0" fillId="3" borderId="51" xfId="0" applyFill="1" applyBorder="1" applyAlignment="1">
      <alignment vertical="top"/>
    </xf>
    <xf numFmtId="49" fontId="0" fillId="3" borderId="51" xfId="0" applyNumberFormat="1" applyFill="1" applyBorder="1" applyAlignment="1">
      <alignment vertical="top"/>
    </xf>
    <xf numFmtId="49" fontId="0" fillId="3" borderId="47" xfId="0" applyNumberFormat="1" applyFill="1" applyBorder="1" applyAlignment="1">
      <alignment vertical="top"/>
    </xf>
    <xf numFmtId="164" fontId="0" fillId="3" borderId="47" xfId="0" applyNumberFormat="1" applyFill="1" applyBorder="1" applyAlignment="1">
      <alignment vertical="top"/>
    </xf>
    <xf numFmtId="4" fontId="0" fillId="3" borderId="47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7" xfId="0" applyFont="1" applyBorder="1" applyAlignment="1">
      <alignment vertical="top" shrinkToFit="1"/>
    </xf>
    <xf numFmtId="164" fontId="17" fillId="0" borderId="37" xfId="0" applyNumberFormat="1" applyFont="1" applyBorder="1" applyAlignment="1">
      <alignment vertical="top" shrinkToFit="1"/>
    </xf>
    <xf numFmtId="4" fontId="17" fillId="4" borderId="37" xfId="0" applyNumberFormat="1" applyFont="1" applyFill="1" applyBorder="1" applyAlignment="1" applyProtection="1">
      <alignment vertical="top" shrinkToFit="1"/>
      <protection locked="0"/>
    </xf>
    <xf numFmtId="4" fontId="17" fillId="0" borderId="37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0" fillId="0" borderId="0" xfId="0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7" xfId="0" applyNumberFormat="1" applyFill="1" applyBorder="1" applyAlignment="1">
      <alignment horizontal="left" vertical="top" wrapText="1"/>
    </xf>
    <xf numFmtId="0" fontId="17" fillId="0" borderId="37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3" borderId="50" xfId="0" applyFill="1" applyBorder="1"/>
    <xf numFmtId="164" fontId="17" fillId="0" borderId="33" xfId="0" applyNumberFormat="1" applyFont="1" applyBorder="1" applyAlignment="1">
      <alignment vertical="top" wrapText="1" shrinkToFit="1"/>
    </xf>
    <xf numFmtId="0" fontId="3" fillId="2" borderId="0" xfId="0" applyFont="1" applyFill="1" applyAlignment="1">
      <alignment horizontal="left" wrapText="1"/>
    </xf>
    <xf numFmtId="4" fontId="7" fillId="0" borderId="37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7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NumberFormat="1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19" fillId="0" borderId="26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55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230" t="s">
        <v>42</v>
      </c>
      <c r="C1" s="231"/>
      <c r="D1" s="231"/>
      <c r="E1" s="231"/>
      <c r="F1" s="231"/>
      <c r="G1" s="231"/>
      <c r="H1" s="231"/>
      <c r="I1" s="231"/>
      <c r="J1" s="232"/>
    </row>
    <row r="2" spans="1:15" ht="23.25" customHeight="1" x14ac:dyDescent="0.2">
      <c r="A2" s="4"/>
      <c r="B2" s="81" t="s">
        <v>40</v>
      </c>
      <c r="C2" s="82"/>
      <c r="D2" s="215" t="s">
        <v>46</v>
      </c>
      <c r="E2" s="216"/>
      <c r="F2" s="216"/>
      <c r="G2" s="216"/>
      <c r="H2" s="216"/>
      <c r="I2" s="216"/>
      <c r="J2" s="217"/>
      <c r="O2" s="2"/>
    </row>
    <row r="3" spans="1:15" ht="23.25" customHeight="1" x14ac:dyDescent="0.2">
      <c r="A3" s="4"/>
      <c r="B3" s="83" t="s">
        <v>45</v>
      </c>
      <c r="C3" s="84"/>
      <c r="D3" s="243" t="s">
        <v>43</v>
      </c>
      <c r="E3" s="244"/>
      <c r="F3" s="244"/>
      <c r="G3" s="244"/>
      <c r="H3" s="244"/>
      <c r="I3" s="244"/>
      <c r="J3" s="245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47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48</v>
      </c>
      <c r="E6" s="26"/>
      <c r="F6" s="26"/>
      <c r="G6" s="26"/>
      <c r="H6" s="28" t="s">
        <v>34</v>
      </c>
      <c r="I6" s="91" t="s">
        <v>51</v>
      </c>
      <c r="J6" s="11"/>
    </row>
    <row r="7" spans="1:15" ht="15.75" customHeight="1" x14ac:dyDescent="0.2">
      <c r="A7" s="4"/>
      <c r="B7" s="42"/>
      <c r="C7" s="92" t="s">
        <v>49</v>
      </c>
      <c r="D7" s="80" t="s">
        <v>43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2"/>
      <c r="E11" s="222"/>
      <c r="F11" s="222"/>
      <c r="G11" s="222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1"/>
      <c r="E12" s="241"/>
      <c r="F12" s="241"/>
      <c r="G12" s="241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2"/>
      <c r="E13" s="242"/>
      <c r="F13" s="242"/>
      <c r="G13" s="242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1"/>
      <c r="F15" s="221"/>
      <c r="G15" s="239"/>
      <c r="H15" s="239"/>
      <c r="I15" s="239" t="s">
        <v>28</v>
      </c>
      <c r="J15" s="240"/>
    </row>
    <row r="16" spans="1:15" ht="23.25" customHeight="1" x14ac:dyDescent="0.2">
      <c r="A16" s="142" t="s">
        <v>23</v>
      </c>
      <c r="B16" s="143" t="s">
        <v>23</v>
      </c>
      <c r="C16" s="58"/>
      <c r="D16" s="59"/>
      <c r="E16" s="218"/>
      <c r="F16" s="219"/>
      <c r="G16" s="218"/>
      <c r="H16" s="219"/>
      <c r="I16" s="218">
        <v>0</v>
      </c>
      <c r="J16" s="220"/>
    </row>
    <row r="17" spans="1:10" ht="23.25" customHeight="1" x14ac:dyDescent="0.2">
      <c r="A17" s="142" t="s">
        <v>24</v>
      </c>
      <c r="B17" s="143" t="s">
        <v>24</v>
      </c>
      <c r="C17" s="58"/>
      <c r="D17" s="59"/>
      <c r="E17" s="218"/>
      <c r="F17" s="219"/>
      <c r="G17" s="218"/>
      <c r="H17" s="219"/>
      <c r="I17" s="218">
        <f>SUMIF(F49:F51,A17,I49:I51)</f>
        <v>0</v>
      </c>
      <c r="J17" s="220"/>
    </row>
    <row r="18" spans="1:10" ht="23.25" customHeight="1" x14ac:dyDescent="0.2">
      <c r="A18" s="142" t="s">
        <v>25</v>
      </c>
      <c r="B18" s="143" t="s">
        <v>25</v>
      </c>
      <c r="C18" s="58"/>
      <c r="D18" s="59"/>
      <c r="E18" s="218"/>
      <c r="F18" s="219"/>
      <c r="G18" s="218"/>
      <c r="H18" s="219"/>
      <c r="I18" s="218">
        <f>SUMIF(F49:F51,A18,I49:I51)</f>
        <v>0</v>
      </c>
      <c r="J18" s="220"/>
    </row>
    <row r="19" spans="1:10" ht="23.25" customHeight="1" x14ac:dyDescent="0.2">
      <c r="A19" s="142" t="s">
        <v>64</v>
      </c>
      <c r="B19" s="143" t="s">
        <v>26</v>
      </c>
      <c r="C19" s="58"/>
      <c r="D19" s="59"/>
      <c r="E19" s="218"/>
      <c r="F19" s="219"/>
      <c r="G19" s="218"/>
      <c r="H19" s="219"/>
      <c r="I19" s="218">
        <f>SUMIF(F49:F51,A19,I49:I51)</f>
        <v>0</v>
      </c>
      <c r="J19" s="220"/>
    </row>
    <row r="20" spans="1:10" ht="23.25" customHeight="1" x14ac:dyDescent="0.2">
      <c r="A20" s="142" t="s">
        <v>65</v>
      </c>
      <c r="B20" s="143" t="s">
        <v>27</v>
      </c>
      <c r="C20" s="58"/>
      <c r="D20" s="59"/>
      <c r="E20" s="218"/>
      <c r="F20" s="219"/>
      <c r="G20" s="218"/>
      <c r="H20" s="219"/>
      <c r="I20" s="218">
        <f>SUMIF(F49:F51,A20,I49:I51)</f>
        <v>0</v>
      </c>
      <c r="J20" s="220"/>
    </row>
    <row r="21" spans="1:10" ht="23.25" customHeight="1" x14ac:dyDescent="0.2">
      <c r="A21" s="4"/>
      <c r="B21" s="74" t="s">
        <v>28</v>
      </c>
      <c r="C21" s="75"/>
      <c r="D21" s="76"/>
      <c r="E21" s="228"/>
      <c r="F21" s="237"/>
      <c r="G21" s="228"/>
      <c r="H21" s="237"/>
      <c r="I21" s="228">
        <f>SUM(I16:J20)</f>
        <v>0</v>
      </c>
      <c r="J21" s="22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6">
        <v>0</v>
      </c>
      <c r="H23" s="227"/>
      <c r="I23" s="227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4">
        <v>0</v>
      </c>
      <c r="H24" s="225"/>
      <c r="I24" s="225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6">
        <v>0</v>
      </c>
      <c r="H25" s="227"/>
      <c r="I25" s="227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3">
        <f>ZakladDPHZakl*SazbaDPH2/100</f>
        <v>0</v>
      </c>
      <c r="H26" s="234"/>
      <c r="I26" s="234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5">
        <f>0</f>
        <v>0</v>
      </c>
      <c r="H27" s="235"/>
      <c r="I27" s="235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38" t="e">
        <f>ZakladDPHSniVypocet+ZakladDPHZaklVypocet</f>
        <v>#REF!</v>
      </c>
      <c r="H28" s="238"/>
      <c r="I28" s="238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6">
        <f>ZakladDPHSni+DPHSni+ZakladDPHZakl+DPHZakl+Zaokrouhleni</f>
        <v>0</v>
      </c>
      <c r="H29" s="236"/>
      <c r="I29" s="236"/>
      <c r="J29" s="11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44496</v>
      </c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223" t="s">
        <v>2</v>
      </c>
      <c r="E35" s="223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52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52" ht="25.5" hidden="1" customHeight="1" x14ac:dyDescent="0.2">
      <c r="A39" s="97">
        <v>1</v>
      </c>
      <c r="B39" s="103" t="s">
        <v>52</v>
      </c>
      <c r="C39" s="205" t="s">
        <v>46</v>
      </c>
      <c r="D39" s="206"/>
      <c r="E39" s="206"/>
      <c r="F39" s="108" t="e">
        <f>'Rozpočet Pol'!#REF!</f>
        <v>#REF!</v>
      </c>
      <c r="G39" s="109" t="e">
        <f>'Rozpočet Pol'!#REF!</f>
        <v>#REF!</v>
      </c>
      <c r="H39" s="110" t="e">
        <f>(F39*SazbaDPH1/100)+(G39*SazbaDPH2/100)</f>
        <v>#REF!</v>
      </c>
      <c r="I39" s="110" t="e">
        <f>F39+G39+H39</f>
        <v>#REF!</v>
      </c>
      <c r="J39" s="104" t="e">
        <f>IF(CenaCelkemVypocet=0,"",I39/CenaCelkemVypocet*100)</f>
        <v>#REF!</v>
      </c>
    </row>
    <row r="40" spans="1:52" ht="25.5" hidden="1" customHeight="1" x14ac:dyDescent="0.2">
      <c r="A40" s="97"/>
      <c r="B40" s="207" t="s">
        <v>53</v>
      </c>
      <c r="C40" s="208"/>
      <c r="D40" s="208"/>
      <c r="E40" s="209"/>
      <c r="F40" s="111" t="e">
        <f>SUMIF(A39:A39,"=1",F39:F39)</f>
        <v>#REF!</v>
      </c>
      <c r="G40" s="112" t="e">
        <f>SUMIF(A39:A39,"=1",G39:G39)</f>
        <v>#REF!</v>
      </c>
      <c r="H40" s="112" t="e">
        <f>SUMIF(A39:A39,"=1",H39:H39)</f>
        <v>#REF!</v>
      </c>
      <c r="I40" s="112" t="e">
        <f>SUMIF(A39:A39,"=1",I39:I39)</f>
        <v>#REF!</v>
      </c>
      <c r="J40" s="98" t="e">
        <f>SUMIF(A39:A39,"=1",J39:J39)</f>
        <v>#REF!</v>
      </c>
    </row>
    <row r="42" spans="1:52" x14ac:dyDescent="0.2">
      <c r="B42" t="s">
        <v>55</v>
      </c>
    </row>
    <row r="43" spans="1:52" x14ac:dyDescent="0.2">
      <c r="B43" s="210" t="s">
        <v>46</v>
      </c>
      <c r="C43" s="210"/>
      <c r="D43" s="210"/>
      <c r="E43" s="210"/>
      <c r="F43" s="210"/>
      <c r="G43" s="210"/>
      <c r="H43" s="210"/>
      <c r="I43" s="210"/>
      <c r="J43" s="210"/>
      <c r="AZ43" s="120" t="str">
        <f>B43</f>
        <v>Rekonstrukce MK č. 30c Za Vodů</v>
      </c>
    </row>
    <row r="46" spans="1:52" ht="15.75" x14ac:dyDescent="0.25">
      <c r="B46" s="121" t="s">
        <v>56</v>
      </c>
    </row>
    <row r="48" spans="1:52" ht="25.5" customHeight="1" x14ac:dyDescent="0.2">
      <c r="A48" s="122"/>
      <c r="B48" s="126" t="s">
        <v>16</v>
      </c>
      <c r="C48" s="126" t="s">
        <v>5</v>
      </c>
      <c r="D48" s="127"/>
      <c r="E48" s="127"/>
      <c r="F48" s="130" t="s">
        <v>57</v>
      </c>
      <c r="G48" s="130"/>
      <c r="H48" s="130"/>
      <c r="I48" s="211" t="s">
        <v>28</v>
      </c>
      <c r="J48" s="211"/>
    </row>
    <row r="49" spans="1:10" ht="25.5" customHeight="1" x14ac:dyDescent="0.2">
      <c r="A49" s="123"/>
      <c r="B49" s="131" t="s">
        <v>58</v>
      </c>
      <c r="C49" s="213" t="s">
        <v>59</v>
      </c>
      <c r="D49" s="214"/>
      <c r="E49" s="214"/>
      <c r="F49" s="133" t="s">
        <v>23</v>
      </c>
      <c r="G49" s="134"/>
      <c r="H49" s="134"/>
      <c r="I49" s="212">
        <f>'Rozpočet Pol'!G8</f>
        <v>0</v>
      </c>
      <c r="J49" s="212"/>
    </row>
    <row r="50" spans="1:10" ht="25.5" customHeight="1" x14ac:dyDescent="0.2">
      <c r="A50" s="123"/>
      <c r="B50" s="125" t="s">
        <v>60</v>
      </c>
      <c r="C50" s="203" t="s">
        <v>61</v>
      </c>
      <c r="D50" s="204"/>
      <c r="E50" s="204"/>
      <c r="F50" s="135" t="s">
        <v>23</v>
      </c>
      <c r="G50" s="136"/>
      <c r="H50" s="136"/>
      <c r="I50" s="202">
        <f>'Rozpočet Pol'!G27</f>
        <v>0</v>
      </c>
      <c r="J50" s="202"/>
    </row>
    <row r="51" spans="1:10" ht="25.5" customHeight="1" x14ac:dyDescent="0.2">
      <c r="A51" s="123"/>
      <c r="B51" s="132" t="s">
        <v>62</v>
      </c>
      <c r="C51" s="199" t="s">
        <v>63</v>
      </c>
      <c r="D51" s="200"/>
      <c r="E51" s="200"/>
      <c r="F51" s="137" t="s">
        <v>23</v>
      </c>
      <c r="G51" s="138"/>
      <c r="H51" s="138"/>
      <c r="I51" s="198">
        <f>'Rozpočet Pol'!G34</f>
        <v>0</v>
      </c>
      <c r="J51" s="198"/>
    </row>
    <row r="52" spans="1:10" ht="25.5" customHeight="1" x14ac:dyDescent="0.2">
      <c r="A52" s="124"/>
      <c r="B52" s="128" t="s">
        <v>1</v>
      </c>
      <c r="C52" s="128"/>
      <c r="D52" s="129"/>
      <c r="E52" s="129"/>
      <c r="F52" s="139"/>
      <c r="G52" s="140"/>
      <c r="H52" s="140"/>
      <c r="I52" s="201">
        <f>SUM(I49:I51)</f>
        <v>0</v>
      </c>
      <c r="J52" s="201"/>
    </row>
    <row r="53" spans="1:10" x14ac:dyDescent="0.2">
      <c r="F53" s="141"/>
      <c r="G53" s="96"/>
      <c r="H53" s="141"/>
      <c r="I53" s="96"/>
      <c r="J53" s="96"/>
    </row>
    <row r="54" spans="1:10" x14ac:dyDescent="0.2">
      <c r="F54" s="141"/>
      <c r="G54" s="96"/>
      <c r="H54" s="141"/>
      <c r="I54" s="96"/>
      <c r="J54" s="96"/>
    </row>
    <row r="55" spans="1:10" x14ac:dyDescent="0.2">
      <c r="F55" s="141"/>
      <c r="G55" s="96"/>
      <c r="H55" s="141"/>
      <c r="I55" s="96"/>
      <c r="J55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C39:E39"/>
    <mergeCell ref="B40:E40"/>
    <mergeCell ref="B43:J43"/>
    <mergeCell ref="I48:J48"/>
    <mergeCell ref="I49:J49"/>
    <mergeCell ref="C49:E49"/>
    <mergeCell ref="I51:J51"/>
    <mergeCell ref="C51:E51"/>
    <mergeCell ref="I52:J52"/>
    <mergeCell ref="I50:J50"/>
    <mergeCell ref="C50:E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6" t="s">
        <v>6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79" t="s">
        <v>41</v>
      </c>
      <c r="B2" s="78"/>
      <c r="C2" s="248"/>
      <c r="D2" s="248"/>
      <c r="E2" s="248"/>
      <c r="F2" s="248"/>
      <c r="G2" s="249"/>
    </row>
    <row r="3" spans="1:7" ht="24.95" hidden="1" customHeight="1" x14ac:dyDescent="0.2">
      <c r="A3" s="79" t="s">
        <v>7</v>
      </c>
      <c r="B3" s="78"/>
      <c r="C3" s="248"/>
      <c r="D3" s="248"/>
      <c r="E3" s="248"/>
      <c r="F3" s="248"/>
      <c r="G3" s="249"/>
    </row>
    <row r="4" spans="1:7" ht="24.95" hidden="1" customHeight="1" x14ac:dyDescent="0.2">
      <c r="A4" s="79" t="s">
        <v>8</v>
      </c>
      <c r="B4" s="78"/>
      <c r="C4" s="248"/>
      <c r="D4" s="248"/>
      <c r="E4" s="248"/>
      <c r="F4" s="248"/>
      <c r="G4" s="249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38"/>
  <sheetViews>
    <sheetView workbookViewId="0">
      <selection activeCell="B2" sqref="B2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50" t="s">
        <v>6</v>
      </c>
      <c r="B1" s="250"/>
      <c r="C1" s="250"/>
      <c r="D1" s="250"/>
      <c r="E1" s="250"/>
      <c r="F1" s="250"/>
      <c r="G1" s="250"/>
      <c r="AE1" t="s">
        <v>67</v>
      </c>
    </row>
    <row r="2" spans="1:60" ht="24.95" customHeight="1" x14ac:dyDescent="0.2">
      <c r="A2" s="146" t="s">
        <v>66</v>
      </c>
      <c r="B2" s="144"/>
      <c r="C2" s="251" t="s">
        <v>46</v>
      </c>
      <c r="D2" s="252"/>
      <c r="E2" s="252"/>
      <c r="F2" s="252"/>
      <c r="G2" s="253"/>
      <c r="AE2" t="s">
        <v>68</v>
      </c>
    </row>
    <row r="3" spans="1:60" ht="24.95" customHeight="1" x14ac:dyDescent="0.2">
      <c r="A3" s="147" t="s">
        <v>7</v>
      </c>
      <c r="B3" s="145"/>
      <c r="C3" s="254" t="s">
        <v>43</v>
      </c>
      <c r="D3" s="255"/>
      <c r="E3" s="255"/>
      <c r="F3" s="255"/>
      <c r="G3" s="256"/>
      <c r="AE3" t="s">
        <v>69</v>
      </c>
    </row>
    <row r="4" spans="1:60" ht="24.95" hidden="1" customHeight="1" x14ac:dyDescent="0.2">
      <c r="A4" s="147" t="s">
        <v>8</v>
      </c>
      <c r="B4" s="145"/>
      <c r="C4" s="254"/>
      <c r="D4" s="255"/>
      <c r="E4" s="255"/>
      <c r="F4" s="255"/>
      <c r="G4" s="256"/>
      <c r="AE4" t="s">
        <v>70</v>
      </c>
    </row>
    <row r="5" spans="1:60" hidden="1" x14ac:dyDescent="0.2">
      <c r="A5" s="148" t="s">
        <v>71</v>
      </c>
      <c r="B5" s="149"/>
      <c r="C5" s="150"/>
      <c r="D5" s="151"/>
      <c r="E5" s="151"/>
      <c r="F5" s="151"/>
      <c r="G5" s="152"/>
      <c r="AE5" t="s">
        <v>72</v>
      </c>
    </row>
    <row r="7" spans="1:60" ht="38.25" x14ac:dyDescent="0.2">
      <c r="A7" s="158" t="s">
        <v>73</v>
      </c>
      <c r="B7" s="159" t="s">
        <v>74</v>
      </c>
      <c r="C7" s="159" t="s">
        <v>75</v>
      </c>
      <c r="D7" s="158" t="s">
        <v>76</v>
      </c>
      <c r="E7" s="195" t="s">
        <v>77</v>
      </c>
      <c r="F7" s="153" t="s">
        <v>78</v>
      </c>
      <c r="G7" s="175" t="s">
        <v>28</v>
      </c>
      <c r="H7" s="176" t="s">
        <v>29</v>
      </c>
      <c r="I7" s="176" t="s">
        <v>79</v>
      </c>
      <c r="J7" s="176" t="s">
        <v>30</v>
      </c>
      <c r="K7" s="176" t="s">
        <v>80</v>
      </c>
      <c r="L7" s="176" t="s">
        <v>81</v>
      </c>
      <c r="M7" s="176" t="s">
        <v>82</v>
      </c>
      <c r="N7" s="176" t="s">
        <v>83</v>
      </c>
      <c r="O7" s="176" t="s">
        <v>84</v>
      </c>
      <c r="P7" s="176" t="s">
        <v>85</v>
      </c>
      <c r="Q7" s="176" t="s">
        <v>86</v>
      </c>
      <c r="R7" s="176" t="s">
        <v>87</v>
      </c>
      <c r="S7" s="176" t="s">
        <v>88</v>
      </c>
      <c r="T7" s="176" t="s">
        <v>89</v>
      </c>
      <c r="U7" s="161" t="s">
        <v>90</v>
      </c>
    </row>
    <row r="8" spans="1:60" x14ac:dyDescent="0.2">
      <c r="A8" s="177" t="s">
        <v>91</v>
      </c>
      <c r="B8" s="178" t="s">
        <v>58</v>
      </c>
      <c r="C8" s="179" t="s">
        <v>59</v>
      </c>
      <c r="D8" s="160"/>
      <c r="E8" s="180"/>
      <c r="F8" s="181"/>
      <c r="G8" s="181">
        <f>SUMIF(AE9:AE26,"&lt;&gt;NOR",G9:G26)</f>
        <v>0</v>
      </c>
      <c r="H8" s="181"/>
      <c r="I8" s="181">
        <f>SUM(I9:I26)</f>
        <v>0</v>
      </c>
      <c r="J8" s="181"/>
      <c r="K8" s="181">
        <f>SUM(K9:K26)</f>
        <v>0</v>
      </c>
      <c r="L8" s="181"/>
      <c r="M8" s="181">
        <f>SUM(M9:M26)</f>
        <v>0</v>
      </c>
      <c r="N8" s="160"/>
      <c r="O8" s="160">
        <f>SUM(O9:O26)</f>
        <v>0</v>
      </c>
      <c r="P8" s="160"/>
      <c r="Q8" s="160">
        <f>SUM(Q9:Q26)</f>
        <v>464.64</v>
      </c>
      <c r="R8" s="160"/>
      <c r="S8" s="160"/>
      <c r="T8" s="177"/>
      <c r="U8" s="160">
        <f>SUM(U9:U26)</f>
        <v>447.55999999999995</v>
      </c>
      <c r="AE8" t="s">
        <v>92</v>
      </c>
    </row>
    <row r="9" spans="1:60" ht="22.5" outlineLevel="1" x14ac:dyDescent="0.2">
      <c r="A9" s="155">
        <v>1</v>
      </c>
      <c r="B9" s="162" t="s">
        <v>93</v>
      </c>
      <c r="C9" s="190" t="s">
        <v>94</v>
      </c>
      <c r="D9" s="164" t="s">
        <v>95</v>
      </c>
      <c r="E9" s="169">
        <v>1056</v>
      </c>
      <c r="F9" s="172"/>
      <c r="G9" s="173">
        <f>ROUND(E9*F9,2)</f>
        <v>0</v>
      </c>
      <c r="H9" s="172"/>
      <c r="I9" s="173">
        <f>ROUND(E9*H9,2)</f>
        <v>0</v>
      </c>
      <c r="J9" s="172"/>
      <c r="K9" s="173">
        <f>ROUND(E9*J9,2)</f>
        <v>0</v>
      </c>
      <c r="L9" s="173">
        <v>21</v>
      </c>
      <c r="M9" s="173">
        <f>G9*(1+L9/100)</f>
        <v>0</v>
      </c>
      <c r="N9" s="164">
        <v>0</v>
      </c>
      <c r="O9" s="164">
        <f>ROUND(E9*N9,5)</f>
        <v>0</v>
      </c>
      <c r="P9" s="164">
        <v>0.11</v>
      </c>
      <c r="Q9" s="164">
        <f>ROUND(E9*P9,5)</f>
        <v>116.16</v>
      </c>
      <c r="R9" s="164"/>
      <c r="S9" s="164"/>
      <c r="T9" s="165">
        <v>0.21029999999999999</v>
      </c>
      <c r="U9" s="164">
        <f>ROUND(E9*T9,2)</f>
        <v>222.08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96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/>
      <c r="B10" s="162"/>
      <c r="C10" s="191" t="s">
        <v>97</v>
      </c>
      <c r="D10" s="166"/>
      <c r="E10" s="169">
        <v>1056</v>
      </c>
      <c r="F10" s="173"/>
      <c r="G10" s="173"/>
      <c r="H10" s="173"/>
      <c r="I10" s="173"/>
      <c r="J10" s="173"/>
      <c r="K10" s="173"/>
      <c r="L10" s="173"/>
      <c r="M10" s="173"/>
      <c r="N10" s="164"/>
      <c r="O10" s="164"/>
      <c r="P10" s="164"/>
      <c r="Q10" s="164"/>
      <c r="R10" s="164"/>
      <c r="S10" s="164"/>
      <c r="T10" s="165"/>
      <c r="U10" s="164"/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98</v>
      </c>
      <c r="AF10" s="154">
        <v>0</v>
      </c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155">
        <v>2</v>
      </c>
      <c r="B11" s="162" t="s">
        <v>99</v>
      </c>
      <c r="C11" s="190" t="s">
        <v>100</v>
      </c>
      <c r="D11" s="164" t="s">
        <v>95</v>
      </c>
      <c r="E11" s="169">
        <v>1056</v>
      </c>
      <c r="F11" s="172"/>
      <c r="G11" s="173">
        <f>ROUND(E11*F11,2)</f>
        <v>0</v>
      </c>
      <c r="H11" s="172"/>
      <c r="I11" s="173">
        <f>ROUND(E11*H11,2)</f>
        <v>0</v>
      </c>
      <c r="J11" s="172"/>
      <c r="K11" s="173">
        <f>ROUND(E11*J11,2)</f>
        <v>0</v>
      </c>
      <c r="L11" s="173">
        <v>21</v>
      </c>
      <c r="M11" s="173">
        <f>G11*(1+L11/100)</f>
        <v>0</v>
      </c>
      <c r="N11" s="164">
        <v>0</v>
      </c>
      <c r="O11" s="164">
        <f>ROUND(E11*N11,5)</f>
        <v>0</v>
      </c>
      <c r="P11" s="164">
        <v>0.33</v>
      </c>
      <c r="Q11" s="164">
        <f>ROUND(E11*P11,5)</f>
        <v>348.48</v>
      </c>
      <c r="R11" s="164"/>
      <c r="S11" s="164"/>
      <c r="T11" s="165">
        <v>0.06</v>
      </c>
      <c r="U11" s="164">
        <f>ROUND(E11*T11,2)</f>
        <v>63.36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96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ht="22.5" outlineLevel="1" x14ac:dyDescent="0.2">
      <c r="A12" s="155">
        <v>3</v>
      </c>
      <c r="B12" s="162" t="s">
        <v>101</v>
      </c>
      <c r="C12" s="190" t="s">
        <v>102</v>
      </c>
      <c r="D12" s="164" t="s">
        <v>103</v>
      </c>
      <c r="E12" s="169">
        <v>462.8</v>
      </c>
      <c r="F12" s="172"/>
      <c r="G12" s="173">
        <f>ROUND(E12*F12,2)</f>
        <v>0</v>
      </c>
      <c r="H12" s="172"/>
      <c r="I12" s="173">
        <f>ROUND(E12*H12,2)</f>
        <v>0</v>
      </c>
      <c r="J12" s="172"/>
      <c r="K12" s="173">
        <f>ROUND(E12*J12,2)</f>
        <v>0</v>
      </c>
      <c r="L12" s="173">
        <v>21</v>
      </c>
      <c r="M12" s="173">
        <f>G12*(1+L12/100)</f>
        <v>0</v>
      </c>
      <c r="N12" s="164">
        <v>0</v>
      </c>
      <c r="O12" s="164">
        <f>ROUND(E12*N12,5)</f>
        <v>0</v>
      </c>
      <c r="P12" s="164">
        <v>0</v>
      </c>
      <c r="Q12" s="164">
        <f>ROUND(E12*P12,5)</f>
        <v>0</v>
      </c>
      <c r="R12" s="164"/>
      <c r="S12" s="164"/>
      <c r="T12" s="165">
        <v>0.01</v>
      </c>
      <c r="U12" s="164">
        <f>ROUND(E12*T12,2)</f>
        <v>4.63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96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/>
      <c r="B13" s="162"/>
      <c r="C13" s="191" t="s">
        <v>104</v>
      </c>
      <c r="D13" s="166"/>
      <c r="E13" s="170">
        <v>114.8</v>
      </c>
      <c r="F13" s="173"/>
      <c r="G13" s="173"/>
      <c r="H13" s="173"/>
      <c r="I13" s="173"/>
      <c r="J13" s="173"/>
      <c r="K13" s="173"/>
      <c r="L13" s="173"/>
      <c r="M13" s="173"/>
      <c r="N13" s="164"/>
      <c r="O13" s="164"/>
      <c r="P13" s="164"/>
      <c r="Q13" s="164"/>
      <c r="R13" s="164"/>
      <c r="S13" s="164"/>
      <c r="T13" s="165"/>
      <c r="U13" s="164"/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98</v>
      </c>
      <c r="AF13" s="154">
        <v>0</v>
      </c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55"/>
      <c r="B14" s="162"/>
      <c r="C14" s="191" t="s">
        <v>105</v>
      </c>
      <c r="D14" s="166"/>
      <c r="E14" s="170">
        <v>348</v>
      </c>
      <c r="F14" s="173"/>
      <c r="G14" s="173"/>
      <c r="H14" s="173"/>
      <c r="I14" s="173"/>
      <c r="J14" s="173"/>
      <c r="K14" s="173"/>
      <c r="L14" s="173"/>
      <c r="M14" s="173"/>
      <c r="N14" s="164"/>
      <c r="O14" s="164"/>
      <c r="P14" s="164"/>
      <c r="Q14" s="164"/>
      <c r="R14" s="164"/>
      <c r="S14" s="164"/>
      <c r="T14" s="165"/>
      <c r="U14" s="164"/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98</v>
      </c>
      <c r="AF14" s="154">
        <v>0</v>
      </c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ht="22.5" outlineLevel="1" x14ac:dyDescent="0.2">
      <c r="A15" s="155">
        <v>4</v>
      </c>
      <c r="B15" s="162" t="s">
        <v>106</v>
      </c>
      <c r="C15" s="190" t="s">
        <v>107</v>
      </c>
      <c r="D15" s="164" t="s">
        <v>103</v>
      </c>
      <c r="E15" s="196">
        <v>6016.4</v>
      </c>
      <c r="F15" s="172"/>
      <c r="G15" s="173">
        <f>ROUND(E15*F15,2)</f>
        <v>0</v>
      </c>
      <c r="H15" s="172"/>
      <c r="I15" s="173">
        <f>ROUND(E15*H15,2)</f>
        <v>0</v>
      </c>
      <c r="J15" s="172"/>
      <c r="K15" s="173">
        <f>ROUND(E15*J15,2)</f>
        <v>0</v>
      </c>
      <c r="L15" s="173">
        <v>21</v>
      </c>
      <c r="M15" s="173">
        <f>G15*(1+L15/100)</f>
        <v>0</v>
      </c>
      <c r="N15" s="164">
        <v>0</v>
      </c>
      <c r="O15" s="164">
        <f>ROUND(E15*N15,5)</f>
        <v>0</v>
      </c>
      <c r="P15" s="164">
        <v>0</v>
      </c>
      <c r="Q15" s="164">
        <f>ROUND(E15*P15,5)</f>
        <v>0</v>
      </c>
      <c r="R15" s="164"/>
      <c r="S15" s="164"/>
      <c r="T15" s="165">
        <v>0</v>
      </c>
      <c r="U15" s="164">
        <f>ROUND(E15*T15,2)</f>
        <v>0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96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/>
      <c r="B16" s="162"/>
      <c r="C16" s="191" t="s">
        <v>108</v>
      </c>
      <c r="D16" s="166"/>
      <c r="E16" s="170">
        <v>6016.4</v>
      </c>
      <c r="F16" s="173"/>
      <c r="G16" s="173"/>
      <c r="H16" s="173"/>
      <c r="I16" s="173"/>
      <c r="J16" s="173"/>
      <c r="K16" s="173"/>
      <c r="L16" s="173"/>
      <c r="M16" s="173"/>
      <c r="N16" s="164"/>
      <c r="O16" s="164"/>
      <c r="P16" s="164"/>
      <c r="Q16" s="164"/>
      <c r="R16" s="164"/>
      <c r="S16" s="164"/>
      <c r="T16" s="165"/>
      <c r="U16" s="164"/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98</v>
      </c>
      <c r="AF16" s="154">
        <v>0</v>
      </c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5</v>
      </c>
      <c r="B17" s="162" t="s">
        <v>109</v>
      </c>
      <c r="C17" s="190" t="s">
        <v>110</v>
      </c>
      <c r="D17" s="164" t="s">
        <v>103</v>
      </c>
      <c r="E17" s="169">
        <v>505</v>
      </c>
      <c r="F17" s="172"/>
      <c r="G17" s="173">
        <f>ROUND(E17*F17,2)</f>
        <v>0</v>
      </c>
      <c r="H17" s="172"/>
      <c r="I17" s="173">
        <f>ROUND(E17*H17,2)</f>
        <v>0</v>
      </c>
      <c r="J17" s="172"/>
      <c r="K17" s="173">
        <f>ROUND(E17*J17,2)</f>
        <v>0</v>
      </c>
      <c r="L17" s="173">
        <v>21</v>
      </c>
      <c r="M17" s="173">
        <f>G17*(1+L17/100)</f>
        <v>0</v>
      </c>
      <c r="N17" s="164">
        <v>0</v>
      </c>
      <c r="O17" s="164">
        <f>ROUND(E17*N17,5)</f>
        <v>0</v>
      </c>
      <c r="P17" s="164">
        <v>0</v>
      </c>
      <c r="Q17" s="164">
        <f>ROUND(E17*P17,5)</f>
        <v>0</v>
      </c>
      <c r="R17" s="164"/>
      <c r="S17" s="164"/>
      <c r="T17" s="165">
        <v>0</v>
      </c>
      <c r="U17" s="164">
        <f>ROUND(E17*T17,2)</f>
        <v>0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96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ht="22.5" outlineLevel="1" x14ac:dyDescent="0.2">
      <c r="A18" s="155">
        <v>6</v>
      </c>
      <c r="B18" s="162" t="s">
        <v>111</v>
      </c>
      <c r="C18" s="190" t="s">
        <v>112</v>
      </c>
      <c r="D18" s="164" t="s">
        <v>113</v>
      </c>
      <c r="E18" s="169">
        <v>263.25</v>
      </c>
      <c r="F18" s="172"/>
      <c r="G18" s="173">
        <f>ROUND(E18*F18,2)</f>
        <v>0</v>
      </c>
      <c r="H18" s="172"/>
      <c r="I18" s="173">
        <f>ROUND(E18*H18,2)</f>
        <v>0</v>
      </c>
      <c r="J18" s="172"/>
      <c r="K18" s="173">
        <f>ROUND(E18*J18,2)</f>
        <v>0</v>
      </c>
      <c r="L18" s="173">
        <v>21</v>
      </c>
      <c r="M18" s="173">
        <f>G18*(1+L18/100)</f>
        <v>0</v>
      </c>
      <c r="N18" s="164">
        <v>0</v>
      </c>
      <c r="O18" s="164">
        <f>ROUND(E18*N18,5)</f>
        <v>0</v>
      </c>
      <c r="P18" s="164">
        <v>0</v>
      </c>
      <c r="Q18" s="164">
        <f>ROUND(E18*P18,5)</f>
        <v>0</v>
      </c>
      <c r="R18" s="164"/>
      <c r="S18" s="164"/>
      <c r="T18" s="165">
        <v>0.16</v>
      </c>
      <c r="U18" s="164">
        <f>ROUND(E18*T18,2)</f>
        <v>42.12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96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45" outlineLevel="1" x14ac:dyDescent="0.2">
      <c r="A19" s="155"/>
      <c r="B19" s="162"/>
      <c r="C19" s="257" t="s">
        <v>114</v>
      </c>
      <c r="D19" s="258"/>
      <c r="E19" s="259"/>
      <c r="F19" s="260"/>
      <c r="G19" s="261"/>
      <c r="H19" s="173"/>
      <c r="I19" s="173"/>
      <c r="J19" s="173"/>
      <c r="K19" s="173"/>
      <c r="L19" s="173"/>
      <c r="M19" s="173"/>
      <c r="N19" s="164"/>
      <c r="O19" s="164"/>
      <c r="P19" s="164"/>
      <c r="Q19" s="164"/>
      <c r="R19" s="164"/>
      <c r="S19" s="164"/>
      <c r="T19" s="165"/>
      <c r="U19" s="164"/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115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7" t="str">
        <f>C19</f>
        <v>Hloubení rýh šířka přes 200 cm 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/>
      <c r="B20" s="162"/>
      <c r="C20" s="191" t="s">
        <v>116</v>
      </c>
      <c r="D20" s="166"/>
      <c r="E20" s="170">
        <v>264</v>
      </c>
      <c r="F20" s="173"/>
      <c r="G20" s="173"/>
      <c r="H20" s="173"/>
      <c r="I20" s="173"/>
      <c r="J20" s="173"/>
      <c r="K20" s="173"/>
      <c r="L20" s="173"/>
      <c r="M20" s="173"/>
      <c r="N20" s="164"/>
      <c r="O20" s="164"/>
      <c r="P20" s="164"/>
      <c r="Q20" s="164"/>
      <c r="R20" s="164"/>
      <c r="S20" s="164"/>
      <c r="T20" s="165"/>
      <c r="U20" s="164"/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98</v>
      </c>
      <c r="AF20" s="154">
        <v>0</v>
      </c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7</v>
      </c>
      <c r="B21" s="162" t="s">
        <v>117</v>
      </c>
      <c r="C21" s="190" t="s">
        <v>118</v>
      </c>
      <c r="D21" s="164" t="s">
        <v>113</v>
      </c>
      <c r="E21" s="196">
        <v>264</v>
      </c>
      <c r="F21" s="172"/>
      <c r="G21" s="173">
        <f>ROUND(E21*F21,2)</f>
        <v>0</v>
      </c>
      <c r="H21" s="172"/>
      <c r="I21" s="173">
        <f>ROUND(E21*H21,2)</f>
        <v>0</v>
      </c>
      <c r="J21" s="172"/>
      <c r="K21" s="173">
        <f>ROUND(E21*J21,2)</f>
        <v>0</v>
      </c>
      <c r="L21" s="173">
        <v>21</v>
      </c>
      <c r="M21" s="173">
        <f>G21*(1+L21/100)</f>
        <v>0</v>
      </c>
      <c r="N21" s="164">
        <v>0</v>
      </c>
      <c r="O21" s="164">
        <f>ROUND(E21*N21,5)</f>
        <v>0</v>
      </c>
      <c r="P21" s="164">
        <v>0</v>
      </c>
      <c r="Q21" s="164">
        <f>ROUND(E21*P21,5)</f>
        <v>0</v>
      </c>
      <c r="R21" s="164"/>
      <c r="S21" s="164"/>
      <c r="T21" s="165">
        <v>0.34499999999999997</v>
      </c>
      <c r="U21" s="164">
        <f>ROUND(E21*T21,2)</f>
        <v>91.08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96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ht="22.5" outlineLevel="1" x14ac:dyDescent="0.2">
      <c r="A22" s="155">
        <v>8</v>
      </c>
      <c r="B22" s="162" t="s">
        <v>119</v>
      </c>
      <c r="C22" s="190" t="s">
        <v>120</v>
      </c>
      <c r="D22" s="164" t="s">
        <v>113</v>
      </c>
      <c r="E22" s="196">
        <v>264</v>
      </c>
      <c r="F22" s="172"/>
      <c r="G22" s="173">
        <f>ROUND(E22*F22,2)</f>
        <v>0</v>
      </c>
      <c r="H22" s="172"/>
      <c r="I22" s="173">
        <f>ROUND(E22*H22,2)</f>
        <v>0</v>
      </c>
      <c r="J22" s="172"/>
      <c r="K22" s="173">
        <f>ROUND(E22*J22,2)</f>
        <v>0</v>
      </c>
      <c r="L22" s="173">
        <v>21</v>
      </c>
      <c r="M22" s="173">
        <f>G22*(1+L22/100)</f>
        <v>0</v>
      </c>
      <c r="N22" s="164">
        <v>0</v>
      </c>
      <c r="O22" s="164">
        <f>ROUND(E22*N22,5)</f>
        <v>0</v>
      </c>
      <c r="P22" s="164">
        <v>0</v>
      </c>
      <c r="Q22" s="164">
        <f>ROUND(E22*P22,5)</f>
        <v>0</v>
      </c>
      <c r="R22" s="164"/>
      <c r="S22" s="164"/>
      <c r="T22" s="165">
        <v>1.0999999999999999E-2</v>
      </c>
      <c r="U22" s="164">
        <f>ROUND(E22*T22,2)</f>
        <v>2.9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96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>
        <v>9</v>
      </c>
      <c r="B23" s="162" t="s">
        <v>121</v>
      </c>
      <c r="C23" s="190" t="s">
        <v>122</v>
      </c>
      <c r="D23" s="164" t="s">
        <v>113</v>
      </c>
      <c r="E23" s="196">
        <v>264</v>
      </c>
      <c r="F23" s="172"/>
      <c r="G23" s="173">
        <f>ROUND(E23*F23,2)</f>
        <v>0</v>
      </c>
      <c r="H23" s="172"/>
      <c r="I23" s="173">
        <f>ROUND(E23*H23,2)</f>
        <v>0</v>
      </c>
      <c r="J23" s="172"/>
      <c r="K23" s="173">
        <f>ROUND(E23*J23,2)</f>
        <v>0</v>
      </c>
      <c r="L23" s="173">
        <v>21</v>
      </c>
      <c r="M23" s="173">
        <f>G23*(1+L23/100)</f>
        <v>0</v>
      </c>
      <c r="N23" s="164">
        <v>0</v>
      </c>
      <c r="O23" s="164">
        <f>ROUND(E23*N23,5)</f>
        <v>0</v>
      </c>
      <c r="P23" s="164">
        <v>0</v>
      </c>
      <c r="Q23" s="164">
        <f>ROUND(E23*P23,5)</f>
        <v>0</v>
      </c>
      <c r="R23" s="164"/>
      <c r="S23" s="164"/>
      <c r="T23" s="165">
        <v>8.9999999999999993E-3</v>
      </c>
      <c r="U23" s="164">
        <f>ROUND(E23*T23,2)</f>
        <v>2.38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96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>
        <v>10</v>
      </c>
      <c r="B24" s="162" t="s">
        <v>123</v>
      </c>
      <c r="C24" s="190" t="s">
        <v>124</v>
      </c>
      <c r="D24" s="164" t="s">
        <v>113</v>
      </c>
      <c r="E24" s="196">
        <v>264</v>
      </c>
      <c r="F24" s="172"/>
      <c r="G24" s="173">
        <f>ROUND(E24*F24,2)</f>
        <v>0</v>
      </c>
      <c r="H24" s="172"/>
      <c r="I24" s="173">
        <f>ROUND(E24*H24,2)</f>
        <v>0</v>
      </c>
      <c r="J24" s="172"/>
      <c r="K24" s="173">
        <f>ROUND(E24*J24,2)</f>
        <v>0</v>
      </c>
      <c r="L24" s="173">
        <v>21</v>
      </c>
      <c r="M24" s="173">
        <f>G24*(1+L24/100)</f>
        <v>0</v>
      </c>
      <c r="N24" s="164">
        <v>0</v>
      </c>
      <c r="O24" s="164">
        <f>ROUND(E24*N24,5)</f>
        <v>0</v>
      </c>
      <c r="P24" s="164">
        <v>0</v>
      </c>
      <c r="Q24" s="164">
        <f>ROUND(E24*P24,5)</f>
        <v>0</v>
      </c>
      <c r="R24" s="164"/>
      <c r="S24" s="164"/>
      <c r="T24" s="165">
        <v>0</v>
      </c>
      <c r="U24" s="164">
        <f>ROUND(E24*T24,2)</f>
        <v>0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96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11</v>
      </c>
      <c r="B25" s="162" t="s">
        <v>125</v>
      </c>
      <c r="C25" s="190" t="s">
        <v>126</v>
      </c>
      <c r="D25" s="164" t="s">
        <v>95</v>
      </c>
      <c r="E25" s="169">
        <v>1056</v>
      </c>
      <c r="F25" s="172"/>
      <c r="G25" s="173">
        <f>ROUND(E25*F25,2)</f>
        <v>0</v>
      </c>
      <c r="H25" s="172"/>
      <c r="I25" s="173">
        <f>ROUND(E25*H25,2)</f>
        <v>0</v>
      </c>
      <c r="J25" s="172"/>
      <c r="K25" s="173">
        <f>ROUND(E25*J25,2)</f>
        <v>0</v>
      </c>
      <c r="L25" s="173">
        <v>21</v>
      </c>
      <c r="M25" s="173">
        <f>G25*(1+L25/100)</f>
        <v>0</v>
      </c>
      <c r="N25" s="164">
        <v>0</v>
      </c>
      <c r="O25" s="164">
        <f>ROUND(E25*N25,5)</f>
        <v>0</v>
      </c>
      <c r="P25" s="164">
        <v>0</v>
      </c>
      <c r="Q25" s="164">
        <f>ROUND(E25*P25,5)</f>
        <v>0</v>
      </c>
      <c r="R25" s="164"/>
      <c r="S25" s="164"/>
      <c r="T25" s="165">
        <v>1.7999999999999999E-2</v>
      </c>
      <c r="U25" s="164">
        <f>ROUND(E25*T25,2)</f>
        <v>19.010000000000002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96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/>
      <c r="B26" s="162"/>
      <c r="C26" s="191" t="s">
        <v>127</v>
      </c>
      <c r="D26" s="166"/>
      <c r="E26" s="169">
        <v>1056</v>
      </c>
      <c r="F26" s="173"/>
      <c r="G26" s="173"/>
      <c r="H26" s="173"/>
      <c r="I26" s="173"/>
      <c r="J26" s="173"/>
      <c r="K26" s="173"/>
      <c r="L26" s="173"/>
      <c r="M26" s="173"/>
      <c r="N26" s="164"/>
      <c r="O26" s="164"/>
      <c r="P26" s="164"/>
      <c r="Q26" s="164"/>
      <c r="R26" s="164"/>
      <c r="S26" s="164"/>
      <c r="T26" s="165"/>
      <c r="U26" s="164"/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98</v>
      </c>
      <c r="AF26" s="154">
        <v>0</v>
      </c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x14ac:dyDescent="0.2">
      <c r="A27" s="156" t="s">
        <v>91</v>
      </c>
      <c r="B27" s="163" t="s">
        <v>60</v>
      </c>
      <c r="C27" s="192" t="s">
        <v>61</v>
      </c>
      <c r="D27" s="167"/>
      <c r="E27" s="171"/>
      <c r="F27" s="174"/>
      <c r="G27" s="174">
        <f>SUMIF(AE28:AE33,"&lt;&gt;NOR",G28:G33)</f>
        <v>0</v>
      </c>
      <c r="H27" s="174"/>
      <c r="I27" s="174">
        <f>SUM(I28:I33)</f>
        <v>0</v>
      </c>
      <c r="J27" s="174"/>
      <c r="K27" s="174">
        <f>SUM(K28:K33)</f>
        <v>0</v>
      </c>
      <c r="L27" s="174"/>
      <c r="M27" s="174">
        <f>SUM(M28:M33)</f>
        <v>0</v>
      </c>
      <c r="N27" s="167"/>
      <c r="O27" s="167">
        <f>SUM(O28:O33)</f>
        <v>1113.0451200000002</v>
      </c>
      <c r="P27" s="167"/>
      <c r="Q27" s="167">
        <f>SUM(Q28:Q33)</f>
        <v>0</v>
      </c>
      <c r="R27" s="167"/>
      <c r="S27" s="167"/>
      <c r="T27" s="168"/>
      <c r="U27" s="167">
        <f>SUM(U28:U33)</f>
        <v>223.87000000000003</v>
      </c>
      <c r="AE27" t="s">
        <v>92</v>
      </c>
    </row>
    <row r="28" spans="1:60" outlineLevel="1" x14ac:dyDescent="0.2">
      <c r="A28" s="155">
        <v>12</v>
      </c>
      <c r="B28" s="162" t="s">
        <v>128</v>
      </c>
      <c r="C28" s="190" t="s">
        <v>129</v>
      </c>
      <c r="D28" s="164" t="s">
        <v>95</v>
      </c>
      <c r="E28" s="169">
        <v>1056</v>
      </c>
      <c r="F28" s="172"/>
      <c r="G28" s="173">
        <f t="shared" ref="G28:G33" si="0">ROUND(E28*F28,2)</f>
        <v>0</v>
      </c>
      <c r="H28" s="172"/>
      <c r="I28" s="173">
        <f t="shared" ref="I28:I33" si="1">ROUND(E28*H28,2)</f>
        <v>0</v>
      </c>
      <c r="J28" s="172"/>
      <c r="K28" s="173">
        <f t="shared" ref="K28:K33" si="2">ROUND(E28*J28,2)</f>
        <v>0</v>
      </c>
      <c r="L28" s="173">
        <v>21</v>
      </c>
      <c r="M28" s="173">
        <f t="shared" ref="M28:M33" si="3">G28*(1+L28/100)</f>
        <v>0</v>
      </c>
      <c r="N28" s="164">
        <v>0.378</v>
      </c>
      <c r="O28" s="164">
        <f t="shared" ref="O28:O33" si="4">ROUND(E28*N28,5)</f>
        <v>399.16800000000001</v>
      </c>
      <c r="P28" s="164">
        <v>0</v>
      </c>
      <c r="Q28" s="164">
        <f t="shared" ref="Q28:Q33" si="5">ROUND(E28*P28,5)</f>
        <v>0</v>
      </c>
      <c r="R28" s="164"/>
      <c r="S28" s="164"/>
      <c r="T28" s="165">
        <v>2.5999999999999999E-2</v>
      </c>
      <c r="U28" s="164">
        <f t="shared" ref="U28:U33" si="6">ROUND(E28*T28,2)</f>
        <v>27.46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96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22.5" outlineLevel="1" x14ac:dyDescent="0.2">
      <c r="A29" s="155">
        <v>13</v>
      </c>
      <c r="B29" s="162" t="s">
        <v>130</v>
      </c>
      <c r="C29" s="190" t="s">
        <v>131</v>
      </c>
      <c r="D29" s="164" t="s">
        <v>95</v>
      </c>
      <c r="E29" s="169">
        <v>1056</v>
      </c>
      <c r="F29" s="172"/>
      <c r="G29" s="173">
        <f t="shared" si="0"/>
        <v>0</v>
      </c>
      <c r="H29" s="172"/>
      <c r="I29" s="173">
        <f t="shared" si="1"/>
        <v>0</v>
      </c>
      <c r="J29" s="172"/>
      <c r="K29" s="173">
        <f t="shared" si="2"/>
        <v>0</v>
      </c>
      <c r="L29" s="173">
        <v>21</v>
      </c>
      <c r="M29" s="173">
        <f t="shared" si="3"/>
        <v>0</v>
      </c>
      <c r="N29" s="164">
        <v>0.38313999999999998</v>
      </c>
      <c r="O29" s="164">
        <f t="shared" si="4"/>
        <v>404.59584000000001</v>
      </c>
      <c r="P29" s="164">
        <v>0</v>
      </c>
      <c r="Q29" s="164">
        <f t="shared" si="5"/>
        <v>0</v>
      </c>
      <c r="R29" s="164"/>
      <c r="S29" s="164"/>
      <c r="T29" s="165">
        <v>2.5999999999999999E-2</v>
      </c>
      <c r="U29" s="164">
        <f t="shared" si="6"/>
        <v>27.46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96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14</v>
      </c>
      <c r="B30" s="162" t="s">
        <v>132</v>
      </c>
      <c r="C30" s="190" t="s">
        <v>133</v>
      </c>
      <c r="D30" s="164" t="s">
        <v>95</v>
      </c>
      <c r="E30" s="169">
        <v>1056</v>
      </c>
      <c r="F30" s="172"/>
      <c r="G30" s="173">
        <f t="shared" si="0"/>
        <v>0</v>
      </c>
      <c r="H30" s="172"/>
      <c r="I30" s="173">
        <f t="shared" si="1"/>
        <v>0</v>
      </c>
      <c r="J30" s="172"/>
      <c r="K30" s="173">
        <f t="shared" si="2"/>
        <v>0</v>
      </c>
      <c r="L30" s="173">
        <v>21</v>
      </c>
      <c r="M30" s="173">
        <f t="shared" si="3"/>
        <v>0</v>
      </c>
      <c r="N30" s="164">
        <v>7.0200000000000002E-3</v>
      </c>
      <c r="O30" s="164">
        <f t="shared" si="4"/>
        <v>7.4131200000000002</v>
      </c>
      <c r="P30" s="164">
        <v>0</v>
      </c>
      <c r="Q30" s="164">
        <f t="shared" si="5"/>
        <v>0</v>
      </c>
      <c r="R30" s="164"/>
      <c r="S30" s="164"/>
      <c r="T30" s="165">
        <v>4.0000000000000001E-3</v>
      </c>
      <c r="U30" s="164">
        <f t="shared" si="6"/>
        <v>4.22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96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>
        <v>15</v>
      </c>
      <c r="B31" s="162" t="s">
        <v>134</v>
      </c>
      <c r="C31" s="190" t="s">
        <v>135</v>
      </c>
      <c r="D31" s="164" t="s">
        <v>95</v>
      </c>
      <c r="E31" s="169">
        <v>1056</v>
      </c>
      <c r="F31" s="172"/>
      <c r="G31" s="173">
        <f t="shared" si="0"/>
        <v>0</v>
      </c>
      <c r="H31" s="172"/>
      <c r="I31" s="173">
        <f t="shared" si="1"/>
        <v>0</v>
      </c>
      <c r="J31" s="172"/>
      <c r="K31" s="173">
        <f t="shared" si="2"/>
        <v>0</v>
      </c>
      <c r="L31" s="173">
        <v>21</v>
      </c>
      <c r="M31" s="173">
        <f t="shared" si="3"/>
        <v>0</v>
      </c>
      <c r="N31" s="164">
        <v>0.15559000000000001</v>
      </c>
      <c r="O31" s="164">
        <f t="shared" si="4"/>
        <v>164.30304000000001</v>
      </c>
      <c r="P31" s="164">
        <v>0</v>
      </c>
      <c r="Q31" s="164">
        <f t="shared" si="5"/>
        <v>0</v>
      </c>
      <c r="R31" s="164"/>
      <c r="S31" s="164"/>
      <c r="T31" s="165">
        <v>8.2000000000000003E-2</v>
      </c>
      <c r="U31" s="164">
        <f t="shared" si="6"/>
        <v>86.59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96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55">
        <v>16</v>
      </c>
      <c r="B32" s="162" t="s">
        <v>136</v>
      </c>
      <c r="C32" s="190" t="s">
        <v>137</v>
      </c>
      <c r="D32" s="164" t="s">
        <v>95</v>
      </c>
      <c r="E32" s="169">
        <v>1056</v>
      </c>
      <c r="F32" s="172"/>
      <c r="G32" s="173">
        <f t="shared" si="0"/>
        <v>0</v>
      </c>
      <c r="H32" s="172"/>
      <c r="I32" s="173">
        <f t="shared" si="1"/>
        <v>0</v>
      </c>
      <c r="J32" s="172"/>
      <c r="K32" s="173">
        <f t="shared" si="2"/>
        <v>0</v>
      </c>
      <c r="L32" s="173">
        <v>21</v>
      </c>
      <c r="M32" s="173">
        <f t="shared" si="3"/>
        <v>0</v>
      </c>
      <c r="N32" s="164">
        <v>6.0999999999999997E-4</v>
      </c>
      <c r="O32" s="164">
        <f t="shared" si="4"/>
        <v>0.64415999999999995</v>
      </c>
      <c r="P32" s="164">
        <v>0</v>
      </c>
      <c r="Q32" s="164">
        <f t="shared" si="5"/>
        <v>0</v>
      </c>
      <c r="R32" s="164"/>
      <c r="S32" s="164"/>
      <c r="T32" s="165">
        <v>2E-3</v>
      </c>
      <c r="U32" s="164">
        <f t="shared" si="6"/>
        <v>2.11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96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>
        <v>17</v>
      </c>
      <c r="B33" s="162" t="s">
        <v>138</v>
      </c>
      <c r="C33" s="190" t="s">
        <v>139</v>
      </c>
      <c r="D33" s="164" t="s">
        <v>95</v>
      </c>
      <c r="E33" s="169">
        <v>1056</v>
      </c>
      <c r="F33" s="172"/>
      <c r="G33" s="173">
        <f t="shared" si="0"/>
        <v>0</v>
      </c>
      <c r="H33" s="172"/>
      <c r="I33" s="173">
        <f t="shared" si="1"/>
        <v>0</v>
      </c>
      <c r="J33" s="172"/>
      <c r="K33" s="173">
        <f t="shared" si="2"/>
        <v>0</v>
      </c>
      <c r="L33" s="173">
        <v>21</v>
      </c>
      <c r="M33" s="173">
        <f t="shared" si="3"/>
        <v>0</v>
      </c>
      <c r="N33" s="164">
        <v>0.12966</v>
      </c>
      <c r="O33" s="164">
        <f t="shared" si="4"/>
        <v>136.92096000000001</v>
      </c>
      <c r="P33" s="164">
        <v>0</v>
      </c>
      <c r="Q33" s="164">
        <f t="shared" si="5"/>
        <v>0</v>
      </c>
      <c r="R33" s="164"/>
      <c r="S33" s="164"/>
      <c r="T33" s="165">
        <v>7.1999999999999995E-2</v>
      </c>
      <c r="U33" s="164">
        <f t="shared" si="6"/>
        <v>76.03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96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x14ac:dyDescent="0.2">
      <c r="A34" s="156" t="s">
        <v>91</v>
      </c>
      <c r="B34" s="163" t="s">
        <v>62</v>
      </c>
      <c r="C34" s="192" t="s">
        <v>63</v>
      </c>
      <c r="D34" s="167"/>
      <c r="E34" s="171"/>
      <c r="F34" s="174"/>
      <c r="G34" s="174">
        <f>SUMIF(AE35:AE35,"&lt;&gt;NOR",G35:G35)</f>
        <v>0</v>
      </c>
      <c r="H34" s="174"/>
      <c r="I34" s="174">
        <f>SUM(I35:I35)</f>
        <v>0</v>
      </c>
      <c r="J34" s="174"/>
      <c r="K34" s="174">
        <f>SUM(K35:K35)</f>
        <v>0</v>
      </c>
      <c r="L34" s="174"/>
      <c r="M34" s="174">
        <f>SUM(M35:M35)</f>
        <v>0</v>
      </c>
      <c r="N34" s="167"/>
      <c r="O34" s="167">
        <f>SUM(O35:O35)</f>
        <v>0</v>
      </c>
      <c r="P34" s="167"/>
      <c r="Q34" s="167">
        <f>SUM(Q35:Q35)</f>
        <v>0</v>
      </c>
      <c r="R34" s="167"/>
      <c r="S34" s="167"/>
      <c r="T34" s="168"/>
      <c r="U34" s="167">
        <f>SUM(U35:U35)</f>
        <v>13.65</v>
      </c>
      <c r="AE34" t="s">
        <v>92</v>
      </c>
    </row>
    <row r="35" spans="1:60" outlineLevel="1" x14ac:dyDescent="0.2">
      <c r="A35" s="182">
        <v>24</v>
      </c>
      <c r="B35" s="183" t="s">
        <v>140</v>
      </c>
      <c r="C35" s="193" t="s">
        <v>141</v>
      </c>
      <c r="D35" s="184" t="s">
        <v>103</v>
      </c>
      <c r="E35" s="185">
        <v>853</v>
      </c>
      <c r="F35" s="186"/>
      <c r="G35" s="187">
        <f>ROUND(E35*F35,2)</f>
        <v>0</v>
      </c>
      <c r="H35" s="186"/>
      <c r="I35" s="187">
        <f>ROUND(E35*H35,2)</f>
        <v>0</v>
      </c>
      <c r="J35" s="186"/>
      <c r="K35" s="187">
        <f>ROUND(E35*J35,2)</f>
        <v>0</v>
      </c>
      <c r="L35" s="187">
        <v>21</v>
      </c>
      <c r="M35" s="187">
        <f>G35*(1+L35/100)</f>
        <v>0</v>
      </c>
      <c r="N35" s="184">
        <v>0</v>
      </c>
      <c r="O35" s="184">
        <f>ROUND(E35*N35,5)</f>
        <v>0</v>
      </c>
      <c r="P35" s="184">
        <v>0</v>
      </c>
      <c r="Q35" s="184">
        <f>ROUND(E35*P35,5)</f>
        <v>0</v>
      </c>
      <c r="R35" s="184"/>
      <c r="S35" s="184"/>
      <c r="T35" s="188">
        <v>1.6E-2</v>
      </c>
      <c r="U35" s="184">
        <f>ROUND(E35*T35,2)</f>
        <v>13.65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96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x14ac:dyDescent="0.2">
      <c r="A36" s="6"/>
      <c r="B36" s="7" t="s">
        <v>142</v>
      </c>
      <c r="C36" s="194" t="s">
        <v>142</v>
      </c>
      <c r="D36" s="6"/>
      <c r="E36" s="18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AC36">
        <v>15</v>
      </c>
      <c r="AD36">
        <v>21</v>
      </c>
    </row>
    <row r="37" spans="1:60" x14ac:dyDescent="0.2">
      <c r="A37" s="6"/>
      <c r="B37" s="7" t="s">
        <v>142</v>
      </c>
      <c r="C37" s="194" t="s">
        <v>142</v>
      </c>
      <c r="D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60" x14ac:dyDescent="0.2">
      <c r="A38" s="6"/>
      <c r="B38" s="7" t="s">
        <v>142</v>
      </c>
      <c r="C38" s="194" t="s">
        <v>142</v>
      </c>
      <c r="D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</sheetData>
  <mergeCells count="5">
    <mergeCell ref="A1:G1"/>
    <mergeCell ref="C2:G2"/>
    <mergeCell ref="C3:G3"/>
    <mergeCell ref="C4:G4"/>
    <mergeCell ref="C19:G19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Pauler</dc:creator>
  <cp:lastModifiedBy>Starosta</cp:lastModifiedBy>
  <cp:lastPrinted>2014-02-28T09:52:57Z</cp:lastPrinted>
  <dcterms:created xsi:type="dcterms:W3CDTF">2009-04-08T07:15:50Z</dcterms:created>
  <dcterms:modified xsi:type="dcterms:W3CDTF">2021-10-27T13:43:18Z</dcterms:modified>
</cp:coreProperties>
</file>